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ступление по видам услуг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<sst xmlns="http://schemas.openxmlformats.org/spreadsheetml/2006/main" count="75" uniqueCount="51">
  <si>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 xml:space="preserve">ПОСТУПЛЕНИЕ  ОПЛАТЫ В 2013 ГОДУ  ПО ПЛАТЕЖНЫМ КВИТАНЦИЯМ  ПО ОБСЛУЖИВАЕМЫМ ДОМАМ </t>
  </si>
  <si>
    <t>Адрес</t>
  </si>
  <si>
    <t>ИТОГО       по домам ( в том числе долги за предыдущий период )      рублей</t>
  </si>
  <si>
    <t>отопление</t>
  </si>
  <si>
    <t>ГВС</t>
  </si>
  <si>
    <t>ХВС</t>
  </si>
  <si>
    <t>водоотведение</t>
  </si>
  <si>
    <t>хвс для  приготовления ГВС  (дома с бойлерами)</t>
  </si>
  <si>
    <t>электроэнергия мест общего пользования</t>
  </si>
  <si>
    <t>Воровского</t>
  </si>
  <si>
    <t>70 а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</si>
  <si>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</si>
  <si>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</si>
  <si>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</si>
  <si>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</si>
  <si>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</si>
  <si>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</si>
  <si>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</si>
  <si>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</si>
  <si>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</si>
  <si>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</si>
  <si>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</si>
  <si>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</si>
  <si>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</si>
  <si>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</si>
  <si>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</si>
  <si>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</si>
  <si>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</si>
  <si>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14б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</si>
  <si>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</si>
  <si>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</si>
  <si>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</si>
  <si>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</si>
  <si>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</si>
  <si>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</si>
  <si>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</si>
  <si>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</si>
  <si>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</si>
  <si>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</si>
  <si>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</si>
  <si>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</si>
  <si>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</si>
  <si>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Энгельса</t>
  </si>
  <si>
    <t>43б</t>
  </si>
  <si>
    <t>поступили долги прошлых лет по ушедшим домам</t>
  </si>
  <si>
    <t>ИТОГО по видам</t>
  </si>
  <si>
    <t>минус 6 %</t>
  </si>
  <si>
    <t>Текущий ремонт по дополнительным соглашениям с ЖСК.ТСЖ)</t>
  </si>
  <si>
    <t>Дополнительные услуги по дополнительным соглашениям с ЖСК.ТСЖ)</t>
  </si>
  <si>
    <t>Содержание общего имущества</t>
  </si>
  <si>
    <t>Платежи за коммунальные услуги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</si>
</sst>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5" applyAlignment="1">
      <alignment horizontal="center"/>
      <protection/>
    </xf>
    <xf numFmtId="0" fontId="1" fillId="0" borderId="0" xfId="15">
      <alignment/>
      <protection/>
    </xf>
    <xf numFmtId="0" fontId="1" fillId="0" borderId="1" xfId="15" applyBorder="1">
      <alignment/>
      <protection/>
    </xf>
    <xf numFmtId="1" fontId="1" fillId="0" borderId="0" xfId="15" applyNumberFormat="1">
      <alignment/>
      <protection/>
    </xf>
    <xf numFmtId="1" fontId="5" fillId="0" borderId="0" xfId="15" applyNumberFormat="1" applyFont="1">
      <alignment/>
      <protection/>
    </xf>
    <xf numFmtId="0" fontId="5" fillId="2" borderId="0" xfId="15" applyFont="1" applyFill="1">
      <alignment/>
      <protection/>
    </xf>
    <xf numFmtId="0" fontId="5" fillId="0" borderId="0" xfId="15" applyFont="1">
      <alignment/>
      <protection/>
    </xf>
    <xf numFmtId="0" fontId="1" fillId="2" borderId="0" xfId="15" applyFont="1" applyFill="1">
      <alignment/>
      <protection/>
    </xf>
    <xf numFmtId="0" fontId="1" fillId="0" borderId="0" xfId="15" applyFill="1" applyBorder="1">
      <alignment/>
      <protection/>
    </xf>
    <xf numFmtId="0" fontId="3" fillId="0" borderId="2" xfId="15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16" fontId="4" fillId="0" borderId="4" xfId="15" applyNumberFormat="1" applyFont="1" applyFill="1" applyBorder="1" applyAlignment="1">
      <alignment horizontal="left"/>
      <protection/>
    </xf>
    <xf numFmtId="1" fontId="1" fillId="0" borderId="4" xfId="15" applyNumberFormat="1" applyBorder="1">
      <alignment/>
      <protection/>
    </xf>
    <xf numFmtId="1" fontId="1" fillId="0" borderId="4" xfId="15" applyNumberFormat="1" applyFill="1" applyBorder="1">
      <alignment/>
      <protection/>
    </xf>
    <xf numFmtId="0" fontId="4" fillId="0" borderId="4" xfId="15" applyFont="1" applyFill="1" applyBorder="1" applyAlignment="1">
      <alignment horizontal="left"/>
      <protection/>
    </xf>
    <xf numFmtId="16" fontId="4" fillId="0" borderId="5" xfId="15" applyNumberFormat="1" applyFont="1" applyFill="1" applyBorder="1" applyAlignment="1">
      <alignment horizontal="left"/>
      <protection/>
    </xf>
    <xf numFmtId="1" fontId="1" fillId="0" borderId="5" xfId="15" applyNumberFormat="1" applyBorder="1">
      <alignment/>
      <protection/>
    </xf>
    <xf numFmtId="1" fontId="1" fillId="0" borderId="5" xfId="15" applyNumberFormat="1" applyFill="1" applyBorder="1">
      <alignment/>
      <protection/>
    </xf>
    <xf numFmtId="0" fontId="3" fillId="0" borderId="6" xfId="15" applyFont="1" applyFill="1" applyBorder="1" applyAlignment="1">
      <alignment horizontal="center" vertical="center" wrapText="1"/>
      <protection/>
    </xf>
    <xf numFmtId="0" fontId="1" fillId="0" borderId="2" xfId="15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" fillId="0" borderId="7" xfId="15" applyBorder="1">
      <alignment/>
      <protection/>
    </xf>
    <xf numFmtId="1" fontId="1" fillId="0" borderId="7" xfId="15" applyNumberFormat="1" applyBorder="1">
      <alignment/>
      <protection/>
    </xf>
    <xf numFmtId="0" fontId="4" fillId="0" borderId="8" xfId="15" applyFont="1" applyFill="1" applyBorder="1">
      <alignment/>
      <protection/>
    </xf>
    <xf numFmtId="0" fontId="4" fillId="0" borderId="9" xfId="15" applyFont="1" applyFill="1" applyBorder="1">
      <alignment/>
      <protection/>
    </xf>
    <xf numFmtId="0" fontId="6" fillId="0" borderId="9" xfId="15" applyFont="1" applyFill="1" applyBorder="1">
      <alignment/>
      <protection/>
    </xf>
    <xf numFmtId="0" fontId="4" fillId="0" borderId="10" xfId="15" applyFont="1" applyFill="1" applyBorder="1">
      <alignment/>
      <protection/>
    </xf>
    <xf numFmtId="0" fontId="1" fillId="0" borderId="11" xfId="15" applyBorder="1" applyAlignment="1">
      <alignment horizontal="center"/>
      <protection/>
    </xf>
    <xf numFmtId="0" fontId="1" fillId="0" borderId="12" xfId="15" applyBorder="1" applyAlignment="1">
      <alignment horizontal="center"/>
      <protection/>
    </xf>
    <xf numFmtId="0" fontId="1" fillId="0" borderId="13" xfId="15" applyBorder="1" applyAlignment="1">
      <alignment horizontal="center"/>
      <protection/>
    </xf>
    <xf numFmtId="0" fontId="1" fillId="0" borderId="14" xfId="15" applyBorder="1" applyAlignment="1">
      <alignment horizontal="center"/>
      <protection/>
    </xf>
    <xf numFmtId="1" fontId="1" fillId="0" borderId="15" xfId="15" applyNumberFormat="1" applyFont="1" applyBorder="1">
      <alignment/>
      <protection/>
    </xf>
    <xf numFmtId="1" fontId="1" fillId="0" borderId="16" xfId="15" applyNumberFormat="1" applyFont="1" applyBorder="1">
      <alignment/>
      <protection/>
    </xf>
    <xf numFmtId="1" fontId="1" fillId="0" borderId="17" xfId="15" applyNumberFormat="1" applyFont="1" applyBorder="1">
      <alignment/>
      <protection/>
    </xf>
    <xf numFmtId="0" fontId="9" fillId="0" borderId="18" xfId="15" applyFont="1" applyFill="1" applyBorder="1" applyAlignment="1">
      <alignment wrapText="1"/>
      <protection/>
    </xf>
    <xf numFmtId="0" fontId="10" fillId="0" borderId="19" xfId="15" applyFont="1" applyBorder="1">
      <alignment/>
      <protection/>
    </xf>
    <xf numFmtId="1" fontId="2" fillId="2" borderId="19" xfId="15" applyNumberFormat="1" applyFont="1" applyFill="1" applyBorder="1">
      <alignment/>
      <protection/>
    </xf>
    <xf numFmtId="1" fontId="2" fillId="0" borderId="19" xfId="15" applyNumberFormat="1" applyFont="1" applyBorder="1">
      <alignment/>
      <protection/>
    </xf>
    <xf numFmtId="1" fontId="2" fillId="0" borderId="20" xfId="15" applyNumberFormat="1" applyFont="1" applyBorder="1">
      <alignment/>
      <protection/>
    </xf>
    <xf numFmtId="0" fontId="3" fillId="0" borderId="21" xfId="15" applyFont="1" applyFill="1" applyBorder="1" applyAlignment="1">
      <alignment horizontal="center" vertical="center" wrapText="1"/>
      <protection/>
    </xf>
    <xf numFmtId="0" fontId="3" fillId="0" borderId="22" xfId="15" applyFont="1" applyFill="1" applyBorder="1" applyAlignment="1">
      <alignment horizontal="center" vertical="center" wrapText="1"/>
      <protection/>
    </xf>
    <xf numFmtId="0" fontId="5" fillId="0" borderId="0" xfId="1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" fillId="0" borderId="23" xfId="15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3" xfId="15" applyFont="1" applyBorder="1" applyAlignment="1">
      <alignment horizontal="center" vertical="center"/>
      <protection/>
    </xf>
    <xf numFmtId="0" fontId="3" fillId="0" borderId="24" xfId="15" applyFont="1" applyBorder="1" applyAlignment="1">
      <alignment horizontal="center" vertical="center"/>
      <protection/>
    </xf>
    <xf numFmtId="0" fontId="3" fillId="0" borderId="25" xfId="15" applyFont="1" applyBorder="1" applyAlignment="1">
      <alignment horizontal="center" vertical="center"/>
      <protection/>
    </xf>
    <xf numFmtId="0" fontId="1" fillId="0" borderId="26" xfId="15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" fillId="0" borderId="28" xfId="15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zoomScale="90" zoomScaleNormal="90" workbookViewId="0" topLeftCell="A1">
      <selection activeCell="C42" sqref="C42"/>
    </sheetView>
  </sheetViews>
  <sheetFormatPr defaultColWidth="9.140625" defaultRowHeight="15" customHeight="1"/>
  <cols>
    <col min="1" max="1" width="6.7109375" style="1" customWidth="1"/>
    <col min="2" max="2" width="22.00390625" style="2" customWidth="1"/>
    <col min="3" max="3" width="9.421875" style="2" customWidth="1"/>
    <col min="4" max="4" width="15.57421875" style="2" customWidth="1"/>
    <col min="5" max="5" width="14.140625" style="2" customWidth="1"/>
    <col min="6" max="6" width="13.28125" style="2" customWidth="1"/>
    <col min="7" max="7" width="10.8515625" style="2" customWidth="1"/>
    <col min="8" max="9" width="11.57421875" style="2" customWidth="1"/>
    <col min="10" max="10" width="10.57421875" style="2" customWidth="1"/>
    <col min="11" max="11" width="13.57421875" style="2" customWidth="1"/>
    <col min="12" max="12" width="6.57421875" style="2" hidden="1" customWidth="1"/>
    <col min="13" max="13" width="12.00390625" style="2" customWidth="1"/>
    <col min="14" max="14" width="17.421875" style="2" customWidth="1"/>
    <col min="15" max="15" width="9.421875" style="2" customWidth="1"/>
    <col min="16" max="16" width="15.421875" style="2" customWidth="1"/>
    <col min="17" max="16384" width="9.421875" style="2" customWidth="1"/>
  </cols>
  <sheetData>
    <row r="2" spans="1:14" ht="15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ht="15" customHeight="1" thickBot="1"/>
    <row r="5" spans="1:14" ht="21.75" customHeight="1">
      <c r="A5" s="50"/>
      <c r="B5" s="52" t="s">
        <v>1</v>
      </c>
      <c r="C5" s="20"/>
      <c r="D5" s="10" t="s">
        <v>47</v>
      </c>
      <c r="E5" s="10" t="s">
        <v>48</v>
      </c>
      <c r="F5" s="44" t="s">
        <v>50</v>
      </c>
      <c r="G5" s="45"/>
      <c r="H5" s="45"/>
      <c r="I5" s="45"/>
      <c r="J5" s="46"/>
      <c r="K5" s="47" t="s">
        <v>49</v>
      </c>
      <c r="L5" s="48"/>
      <c r="M5" s="49"/>
      <c r="N5" s="40" t="s">
        <v>2</v>
      </c>
    </row>
    <row r="6" spans="1:14" ht="40.5" customHeight="1" thickBot="1">
      <c r="A6" s="51"/>
      <c r="B6" s="53"/>
      <c r="C6" s="21"/>
      <c r="D6" s="11"/>
      <c r="E6" s="11"/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49</v>
      </c>
      <c r="L6" s="19"/>
      <c r="M6" s="19" t="s">
        <v>8</v>
      </c>
      <c r="N6" s="41"/>
    </row>
    <row r="7" spans="1:16" ht="15" customHeight="1">
      <c r="A7" s="28">
        <v>1</v>
      </c>
      <c r="B7" s="24" t="s">
        <v>9</v>
      </c>
      <c r="C7" s="16" t="s">
        <v>10</v>
      </c>
      <c r="D7" s="17">
        <v>803.79</v>
      </c>
      <c r="E7" s="17">
        <f>3156.64+7709.98</f>
        <v>10866.619999999999</v>
      </c>
      <c r="F7" s="17">
        <v>248624.08</v>
      </c>
      <c r="G7" s="17">
        <v>45231.76</v>
      </c>
      <c r="H7" s="17">
        <v>19421.09</v>
      </c>
      <c r="I7" s="17">
        <v>17100.57</v>
      </c>
      <c r="J7" s="17">
        <v>8096.09</v>
      </c>
      <c r="K7" s="18">
        <v>145443.8</v>
      </c>
      <c r="L7" s="17"/>
      <c r="M7" s="17">
        <v>2298</v>
      </c>
      <c r="N7" s="32">
        <f aca="true" t="shared" si="0" ref="N7:N50">SUM(D7:M7)</f>
        <v>497885.80000000005</v>
      </c>
      <c r="P7" s="4"/>
    </row>
    <row r="8" spans="1:16" ht="15" customHeight="1">
      <c r="A8" s="29">
        <f>A7+1</f>
        <v>2</v>
      </c>
      <c r="B8" s="25" t="s">
        <v>9</v>
      </c>
      <c r="C8" s="15">
        <v>145</v>
      </c>
      <c r="D8" s="13">
        <v>9690.88</v>
      </c>
      <c r="E8" s="13">
        <v>313.71</v>
      </c>
      <c r="F8" s="13">
        <v>772750.43</v>
      </c>
      <c r="G8" s="13">
        <v>382486.2</v>
      </c>
      <c r="H8" s="13">
        <v>109644.2</v>
      </c>
      <c r="I8" s="13">
        <v>110055.8</v>
      </c>
      <c r="J8" s="13"/>
      <c r="K8" s="13">
        <f>15+504218.7</f>
        <v>504233.7</v>
      </c>
      <c r="L8" s="13"/>
      <c r="M8" s="13">
        <v>15882.34</v>
      </c>
      <c r="N8" s="33">
        <f t="shared" si="0"/>
        <v>1905057.26</v>
      </c>
      <c r="P8" s="4"/>
    </row>
    <row r="9" spans="1:16" ht="15" customHeight="1">
      <c r="A9" s="29">
        <f aca="true" t="shared" si="1" ref="A9:A49">A8+1</f>
        <v>3</v>
      </c>
      <c r="B9" s="25" t="s">
        <v>11</v>
      </c>
      <c r="C9" s="15">
        <v>35</v>
      </c>
      <c r="D9" s="13"/>
      <c r="E9" s="13">
        <v>26414.1</v>
      </c>
      <c r="F9" s="13">
        <v>839105.45</v>
      </c>
      <c r="G9" s="13">
        <v>271368.6</v>
      </c>
      <c r="H9" s="13">
        <v>97639.19</v>
      </c>
      <c r="I9" s="13">
        <v>112036.7</v>
      </c>
      <c r="J9" s="13">
        <v>75914.56</v>
      </c>
      <c r="K9" s="14">
        <v>397477.7</v>
      </c>
      <c r="L9" s="13"/>
      <c r="M9" s="13">
        <v>11339.17</v>
      </c>
      <c r="N9" s="33">
        <f t="shared" si="0"/>
        <v>1831295.4699999997</v>
      </c>
      <c r="P9" s="4"/>
    </row>
    <row r="10" spans="1:16" ht="15" customHeight="1">
      <c r="A10" s="29">
        <f t="shared" si="1"/>
        <v>4</v>
      </c>
      <c r="B10" s="25" t="s">
        <v>12</v>
      </c>
      <c r="C10" s="15">
        <v>49</v>
      </c>
      <c r="D10" s="13">
        <v>0</v>
      </c>
      <c r="E10" s="13">
        <v>0</v>
      </c>
      <c r="F10" s="14">
        <v>682350.9</v>
      </c>
      <c r="G10" s="14">
        <v>179675.6</v>
      </c>
      <c r="H10" s="14">
        <v>68342.88</v>
      </c>
      <c r="I10" s="14">
        <v>71456.13</v>
      </c>
      <c r="J10" s="13">
        <v>45573.14</v>
      </c>
      <c r="K10" s="14">
        <v>326822.2</v>
      </c>
      <c r="L10" s="13"/>
      <c r="M10" s="13">
        <v>10466.24</v>
      </c>
      <c r="N10" s="33">
        <f t="shared" si="0"/>
        <v>1384687.09</v>
      </c>
      <c r="P10" s="4"/>
    </row>
    <row r="11" spans="1:16" ht="15" customHeight="1">
      <c r="A11" s="29">
        <f t="shared" si="1"/>
        <v>5</v>
      </c>
      <c r="B11" s="25" t="s">
        <v>12</v>
      </c>
      <c r="C11" s="15" t="s">
        <v>13</v>
      </c>
      <c r="D11" s="13">
        <v>4410</v>
      </c>
      <c r="E11" s="13">
        <v>14764.84</v>
      </c>
      <c r="F11" s="14">
        <v>637172.9</v>
      </c>
      <c r="G11" s="14">
        <v>219653.3</v>
      </c>
      <c r="H11" s="14">
        <v>83347.62</v>
      </c>
      <c r="I11" s="14">
        <v>89996.87</v>
      </c>
      <c r="J11" s="13">
        <v>58336.07</v>
      </c>
      <c r="K11" s="14">
        <v>330341.3</v>
      </c>
      <c r="L11" s="13"/>
      <c r="M11" s="13">
        <v>10732.97</v>
      </c>
      <c r="N11" s="33">
        <f t="shared" si="0"/>
        <v>1448755.87</v>
      </c>
      <c r="P11" s="4"/>
    </row>
    <row r="12" spans="1:16" ht="15" customHeight="1">
      <c r="A12" s="29">
        <f t="shared" si="1"/>
        <v>6</v>
      </c>
      <c r="B12" s="25" t="s">
        <v>12</v>
      </c>
      <c r="C12" s="15">
        <v>51</v>
      </c>
      <c r="D12" s="13"/>
      <c r="E12" s="13">
        <v>6930</v>
      </c>
      <c r="F12" s="14">
        <v>84316.43</v>
      </c>
      <c r="G12" s="14">
        <v>17951.36</v>
      </c>
      <c r="H12" s="14">
        <v>4344.47</v>
      </c>
      <c r="I12" s="14">
        <v>6881.99</v>
      </c>
      <c r="J12" s="13">
        <v>4838.69</v>
      </c>
      <c r="K12" s="14">
        <v>27789.16</v>
      </c>
      <c r="L12" s="13"/>
      <c r="M12" s="13"/>
      <c r="N12" s="33">
        <f t="shared" si="0"/>
        <v>153052.1</v>
      </c>
      <c r="P12" s="4"/>
    </row>
    <row r="13" spans="1:16" ht="15" customHeight="1">
      <c r="A13" s="29">
        <f t="shared" si="1"/>
        <v>7</v>
      </c>
      <c r="B13" s="25" t="s">
        <v>14</v>
      </c>
      <c r="C13" s="12" t="s">
        <v>15</v>
      </c>
      <c r="D13" s="13"/>
      <c r="E13" s="13"/>
      <c r="F13" s="14">
        <v>1591898</v>
      </c>
      <c r="G13" s="14">
        <v>550940</v>
      </c>
      <c r="H13" s="14">
        <v>201426.2</v>
      </c>
      <c r="I13" s="14">
        <v>181189</v>
      </c>
      <c r="J13" s="13"/>
      <c r="K13" s="14">
        <f>1165715+152.91</f>
        <v>1165867.91</v>
      </c>
      <c r="L13" s="13"/>
      <c r="M13" s="13"/>
      <c r="N13" s="33">
        <f t="shared" si="0"/>
        <v>3691321.1100000003</v>
      </c>
      <c r="P13" s="4"/>
    </row>
    <row r="14" spans="1:16" ht="15" customHeight="1">
      <c r="A14" s="29">
        <f t="shared" si="1"/>
        <v>8</v>
      </c>
      <c r="B14" s="25" t="s">
        <v>16</v>
      </c>
      <c r="C14" s="15" t="s">
        <v>17</v>
      </c>
      <c r="D14" s="13">
        <v>41441.54</v>
      </c>
      <c r="E14" s="13">
        <v>6582.09</v>
      </c>
      <c r="F14" s="14">
        <v>614179.55</v>
      </c>
      <c r="G14" s="13"/>
      <c r="H14" s="14">
        <v>122208.3</v>
      </c>
      <c r="I14" s="14">
        <v>68411.9</v>
      </c>
      <c r="J14" s="13"/>
      <c r="K14" s="13">
        <f>33.38+335005.9</f>
        <v>335039.28</v>
      </c>
      <c r="L14" s="13"/>
      <c r="M14" s="13">
        <v>9183.21</v>
      </c>
      <c r="N14" s="33">
        <f t="shared" si="0"/>
        <v>1197045.87</v>
      </c>
      <c r="P14" s="4"/>
    </row>
    <row r="15" spans="1:16" ht="15" customHeight="1">
      <c r="A15" s="29">
        <f t="shared" si="1"/>
        <v>9</v>
      </c>
      <c r="B15" s="25" t="s">
        <v>18</v>
      </c>
      <c r="C15" s="15">
        <v>29</v>
      </c>
      <c r="D15" s="13"/>
      <c r="E15" s="13"/>
      <c r="F15" s="13">
        <v>805665.26</v>
      </c>
      <c r="G15" s="13">
        <v>164483</v>
      </c>
      <c r="H15" s="13">
        <v>68882.02</v>
      </c>
      <c r="I15" s="13">
        <v>63022.96</v>
      </c>
      <c r="J15" s="13">
        <v>34552.3</v>
      </c>
      <c r="K15" s="13">
        <v>349060.9</v>
      </c>
      <c r="L15" s="13"/>
      <c r="M15" s="13">
        <v>15003.4</v>
      </c>
      <c r="N15" s="33">
        <f t="shared" si="0"/>
        <v>1500669.8399999999</v>
      </c>
      <c r="P15" s="4"/>
    </row>
    <row r="16" spans="1:16" ht="15" customHeight="1">
      <c r="A16" s="29">
        <f t="shared" si="1"/>
        <v>10</v>
      </c>
      <c r="B16" s="25" t="s">
        <v>19</v>
      </c>
      <c r="C16" s="15">
        <v>25</v>
      </c>
      <c r="D16" s="13">
        <v>188440.9</v>
      </c>
      <c r="E16" s="13">
        <f>10086.95+71322.15</f>
        <v>81409.09999999999</v>
      </c>
      <c r="F16" s="13">
        <v>769718.19</v>
      </c>
      <c r="G16" s="13">
        <v>391771.4</v>
      </c>
      <c r="H16" s="13">
        <v>122213.2</v>
      </c>
      <c r="I16" s="13">
        <v>114305.2</v>
      </c>
      <c r="J16" s="13"/>
      <c r="K16" s="14">
        <v>508194.7</v>
      </c>
      <c r="L16" s="13"/>
      <c r="M16" s="13">
        <v>21451.09</v>
      </c>
      <c r="N16" s="33">
        <f t="shared" si="0"/>
        <v>2197503.78</v>
      </c>
      <c r="P16" s="4"/>
    </row>
    <row r="17" spans="1:16" ht="15" customHeight="1">
      <c r="A17" s="29">
        <f t="shared" si="1"/>
        <v>11</v>
      </c>
      <c r="B17" s="25" t="s">
        <v>19</v>
      </c>
      <c r="C17" s="15">
        <v>34</v>
      </c>
      <c r="D17" s="13">
        <v>124158.4</v>
      </c>
      <c r="E17" s="13">
        <f>66796.05+25768.77</f>
        <v>92564.82</v>
      </c>
      <c r="F17" s="13">
        <v>897254.26</v>
      </c>
      <c r="G17" s="13">
        <v>290801.1</v>
      </c>
      <c r="H17" s="13">
        <v>119373</v>
      </c>
      <c r="I17" s="13">
        <v>109675.7</v>
      </c>
      <c r="J17" s="13">
        <v>68988.42</v>
      </c>
      <c r="K17" s="13">
        <f>499268.9+2741.06</f>
        <v>502009.96</v>
      </c>
      <c r="L17" s="13"/>
      <c r="M17" s="13">
        <v>18451.1</v>
      </c>
      <c r="N17" s="33">
        <f t="shared" si="0"/>
        <v>2223276.7600000002</v>
      </c>
      <c r="P17" s="4"/>
    </row>
    <row r="18" spans="1:16" ht="15" customHeight="1">
      <c r="A18" s="29">
        <f t="shared" si="1"/>
        <v>12</v>
      </c>
      <c r="B18" s="25" t="s">
        <v>20</v>
      </c>
      <c r="C18" s="15" t="s">
        <v>21</v>
      </c>
      <c r="D18" s="13">
        <v>257970</v>
      </c>
      <c r="E18" s="13">
        <f>22249.1+10697.12</f>
        <v>32946.22</v>
      </c>
      <c r="F18" s="13">
        <v>662463.28</v>
      </c>
      <c r="G18" s="13">
        <v>338086.1</v>
      </c>
      <c r="H18" s="13">
        <v>114613.6</v>
      </c>
      <c r="I18" s="13">
        <v>101973.7</v>
      </c>
      <c r="J18" s="13"/>
      <c r="K18" s="13">
        <f>409453.3+25.76</f>
        <v>409479.06</v>
      </c>
      <c r="L18" s="13"/>
      <c r="M18" s="13">
        <v>11706.37</v>
      </c>
      <c r="N18" s="33">
        <f t="shared" si="0"/>
        <v>1929238.3300000003</v>
      </c>
      <c r="P18" s="4"/>
    </row>
    <row r="19" spans="1:16" ht="15" customHeight="1">
      <c r="A19" s="29">
        <f t="shared" si="1"/>
        <v>13</v>
      </c>
      <c r="B19" s="25" t="s">
        <v>22</v>
      </c>
      <c r="C19" s="15" t="s">
        <v>23</v>
      </c>
      <c r="D19" s="13"/>
      <c r="E19" s="13">
        <v>92644.58</v>
      </c>
      <c r="F19" s="13">
        <v>545392.26</v>
      </c>
      <c r="G19" s="13">
        <v>211816.4</v>
      </c>
      <c r="H19" s="13">
        <v>82912.02</v>
      </c>
      <c r="I19" s="13">
        <v>82033.76</v>
      </c>
      <c r="J19" s="13">
        <v>52451.83</v>
      </c>
      <c r="K19" s="13">
        <f>19.7+417824.4</f>
        <v>417844.10000000003</v>
      </c>
      <c r="L19" s="13"/>
      <c r="M19" s="13">
        <v>8894.04</v>
      </c>
      <c r="N19" s="33">
        <f t="shared" si="0"/>
        <v>1493988.9900000002</v>
      </c>
      <c r="P19" s="4"/>
    </row>
    <row r="20" spans="1:16" ht="15" customHeight="1">
      <c r="A20" s="29">
        <f t="shared" si="1"/>
        <v>14</v>
      </c>
      <c r="B20" s="25" t="s">
        <v>22</v>
      </c>
      <c r="C20" s="15">
        <v>128</v>
      </c>
      <c r="D20" s="13">
        <v>33686.96</v>
      </c>
      <c r="E20" s="13">
        <f>93898.08+16763.98</f>
        <v>110662.06</v>
      </c>
      <c r="F20" s="13">
        <v>942451.23</v>
      </c>
      <c r="G20" s="13">
        <v>338340.5</v>
      </c>
      <c r="H20" s="13">
        <v>104045</v>
      </c>
      <c r="I20" s="13">
        <v>120326.9</v>
      </c>
      <c r="J20" s="13">
        <v>83528.39</v>
      </c>
      <c r="K20" s="13">
        <f>562479.8</f>
        <v>562479.8</v>
      </c>
      <c r="L20" s="13"/>
      <c r="M20" s="13">
        <v>18994.05</v>
      </c>
      <c r="N20" s="33">
        <f t="shared" si="0"/>
        <v>2314514.8899999997</v>
      </c>
      <c r="P20" s="4"/>
    </row>
    <row r="21" spans="1:16" ht="15" customHeight="1">
      <c r="A21" s="29">
        <f t="shared" si="1"/>
        <v>15</v>
      </c>
      <c r="B21" s="25" t="s">
        <v>22</v>
      </c>
      <c r="C21" s="15" t="s">
        <v>24</v>
      </c>
      <c r="D21" s="13">
        <v>412992</v>
      </c>
      <c r="E21" s="13">
        <v>61939.06</v>
      </c>
      <c r="F21" s="13">
        <v>1128936.5</v>
      </c>
      <c r="G21" s="13">
        <v>329476.4</v>
      </c>
      <c r="H21" s="13">
        <v>145059.3</v>
      </c>
      <c r="I21" s="13">
        <v>118432.4</v>
      </c>
      <c r="J21" s="13">
        <v>69485.88</v>
      </c>
      <c r="K21" s="14">
        <v>557387.1</v>
      </c>
      <c r="L21" s="13"/>
      <c r="M21" s="13">
        <v>17352.41</v>
      </c>
      <c r="N21" s="33">
        <f t="shared" si="0"/>
        <v>2841061.0500000003</v>
      </c>
      <c r="P21" s="4"/>
    </row>
    <row r="22" spans="1:16" ht="15" customHeight="1">
      <c r="A22" s="29">
        <f t="shared" si="1"/>
        <v>16</v>
      </c>
      <c r="B22" s="25" t="s">
        <v>22</v>
      </c>
      <c r="C22" s="15">
        <v>152</v>
      </c>
      <c r="D22" s="13">
        <v>207414.6</v>
      </c>
      <c r="E22" s="13">
        <v>103088.6</v>
      </c>
      <c r="F22" s="14">
        <v>838967.11</v>
      </c>
      <c r="G22" s="14">
        <v>422161.6</v>
      </c>
      <c r="H22" s="14">
        <v>127306.1</v>
      </c>
      <c r="I22" s="14">
        <v>109683.4</v>
      </c>
      <c r="J22" s="13"/>
      <c r="K22" s="14">
        <v>523252.7</v>
      </c>
      <c r="L22" s="13"/>
      <c r="M22" s="13">
        <v>16355.49</v>
      </c>
      <c r="N22" s="33">
        <f t="shared" si="0"/>
        <v>2348229.6000000006</v>
      </c>
      <c r="P22" s="4"/>
    </row>
    <row r="23" spans="1:16" ht="15" customHeight="1">
      <c r="A23" s="29">
        <f t="shared" si="1"/>
        <v>17</v>
      </c>
      <c r="B23" s="25" t="s">
        <v>25</v>
      </c>
      <c r="C23" s="15">
        <v>31</v>
      </c>
      <c r="D23" s="13"/>
      <c r="E23" s="13"/>
      <c r="F23" s="14">
        <v>756700.43</v>
      </c>
      <c r="G23" s="14">
        <v>224767.4</v>
      </c>
      <c r="H23" s="14">
        <v>82262.52</v>
      </c>
      <c r="I23" s="14">
        <v>93894.72</v>
      </c>
      <c r="J23" s="13">
        <v>60349.79</v>
      </c>
      <c r="K23" s="14">
        <v>418929.6</v>
      </c>
      <c r="L23" s="13"/>
      <c r="M23" s="13">
        <v>10245.42</v>
      </c>
      <c r="N23" s="33">
        <f t="shared" si="0"/>
        <v>1647149.88</v>
      </c>
      <c r="P23" s="4"/>
    </row>
    <row r="24" spans="1:16" ht="15" customHeight="1">
      <c r="A24" s="29">
        <f t="shared" si="1"/>
        <v>18</v>
      </c>
      <c r="B24" s="25" t="s">
        <v>26</v>
      </c>
      <c r="C24" s="15" t="s">
        <v>27</v>
      </c>
      <c r="D24" s="13">
        <v>658684.6</v>
      </c>
      <c r="E24" s="13">
        <v>24826.74</v>
      </c>
      <c r="F24" s="14">
        <v>714441.38</v>
      </c>
      <c r="G24" s="14">
        <v>289579.4</v>
      </c>
      <c r="H24" s="14">
        <v>99302.9</v>
      </c>
      <c r="I24" s="14">
        <v>115564.3</v>
      </c>
      <c r="J24" s="13">
        <v>78597.86</v>
      </c>
      <c r="K24" s="14">
        <v>419850.6</v>
      </c>
      <c r="L24" s="13"/>
      <c r="M24" s="13">
        <v>12335.5</v>
      </c>
      <c r="N24" s="33">
        <f t="shared" si="0"/>
        <v>2413183.2800000003</v>
      </c>
      <c r="P24" s="4"/>
    </row>
    <row r="25" spans="1:16" ht="15" customHeight="1">
      <c r="A25" s="29">
        <f t="shared" si="1"/>
        <v>19</v>
      </c>
      <c r="B25" s="25" t="s">
        <v>26</v>
      </c>
      <c r="C25" s="15" t="s">
        <v>28</v>
      </c>
      <c r="D25" s="13"/>
      <c r="E25" s="13"/>
      <c r="F25" s="14">
        <v>0</v>
      </c>
      <c r="G25" s="14">
        <v>0</v>
      </c>
      <c r="H25" s="14">
        <v>0</v>
      </c>
      <c r="I25" s="14">
        <v>0</v>
      </c>
      <c r="J25" s="13"/>
      <c r="K25" s="13">
        <v>1043095.4</v>
      </c>
      <c r="L25" s="13"/>
      <c r="M25" s="13">
        <v>20539.35</v>
      </c>
      <c r="N25" s="33">
        <f t="shared" si="0"/>
        <v>1063634.75</v>
      </c>
      <c r="P25" s="4"/>
    </row>
    <row r="26" spans="1:16" ht="15" customHeight="1">
      <c r="A26" s="29">
        <f t="shared" si="1"/>
        <v>20</v>
      </c>
      <c r="B26" s="25" t="s">
        <v>29</v>
      </c>
      <c r="C26" s="15">
        <v>5</v>
      </c>
      <c r="D26" s="13">
        <v>4300</v>
      </c>
      <c r="E26" s="13">
        <v>94951.64</v>
      </c>
      <c r="F26" s="13">
        <v>655155.35</v>
      </c>
      <c r="G26" s="13">
        <v>185142</v>
      </c>
      <c r="H26" s="13">
        <v>75694.25</v>
      </c>
      <c r="I26" s="13">
        <v>67940.66</v>
      </c>
      <c r="J26" s="13">
        <v>46631.96</v>
      </c>
      <c r="K26" s="13">
        <v>357880.6</v>
      </c>
      <c r="L26" s="13"/>
      <c r="M26" s="13">
        <v>13666.11</v>
      </c>
      <c r="N26" s="33">
        <f t="shared" si="0"/>
        <v>1501362.57</v>
      </c>
      <c r="P26" s="4"/>
    </row>
    <row r="27" spans="1:16" ht="15" customHeight="1">
      <c r="A27" s="29">
        <f t="shared" si="1"/>
        <v>21</v>
      </c>
      <c r="B27" s="25" t="s">
        <v>29</v>
      </c>
      <c r="C27" s="15">
        <v>7</v>
      </c>
      <c r="D27" s="13">
        <v>7715.55</v>
      </c>
      <c r="E27" s="13">
        <f>27196.84+11969.51</f>
        <v>39166.35</v>
      </c>
      <c r="F27" s="13">
        <v>991147.71</v>
      </c>
      <c r="G27" s="13">
        <v>286322.6</v>
      </c>
      <c r="H27" s="13">
        <v>114049.52</v>
      </c>
      <c r="I27" s="13">
        <v>106482.2</v>
      </c>
      <c r="J27" s="13">
        <v>70877.96</v>
      </c>
      <c r="K27" s="13">
        <f>536902.58+18.86</f>
        <v>536921.44</v>
      </c>
      <c r="L27" s="13"/>
      <c r="M27" s="13">
        <v>25805.78</v>
      </c>
      <c r="N27" s="33">
        <f t="shared" si="0"/>
        <v>2178489.11</v>
      </c>
      <c r="P27" s="4"/>
    </row>
    <row r="28" spans="1:16" ht="15" customHeight="1">
      <c r="A28" s="29">
        <f t="shared" si="1"/>
        <v>22</v>
      </c>
      <c r="B28" s="25" t="s">
        <v>30</v>
      </c>
      <c r="C28" s="15">
        <v>163</v>
      </c>
      <c r="D28" s="13">
        <v>12681.56</v>
      </c>
      <c r="E28" s="13"/>
      <c r="F28" s="13">
        <v>831017.31</v>
      </c>
      <c r="G28" s="13">
        <v>334442.8</v>
      </c>
      <c r="H28" s="13">
        <v>120969.7</v>
      </c>
      <c r="I28" s="13">
        <v>113855.9</v>
      </c>
      <c r="J28" s="13"/>
      <c r="K28" s="13">
        <f>605284.9+454.86</f>
        <v>605739.76</v>
      </c>
      <c r="L28" s="13"/>
      <c r="M28" s="13"/>
      <c r="N28" s="33">
        <f t="shared" si="0"/>
        <v>2018707.03</v>
      </c>
      <c r="P28" s="4"/>
    </row>
    <row r="29" spans="1:16" ht="15" customHeight="1">
      <c r="A29" s="29">
        <f t="shared" si="1"/>
        <v>23</v>
      </c>
      <c r="B29" s="25" t="s">
        <v>30</v>
      </c>
      <c r="C29" s="15">
        <v>170</v>
      </c>
      <c r="D29" s="13">
        <v>98681.06</v>
      </c>
      <c r="E29" s="13">
        <v>2272.15</v>
      </c>
      <c r="F29" s="14">
        <v>799938.55</v>
      </c>
      <c r="G29" s="14">
        <v>441776.9</v>
      </c>
      <c r="H29" s="14">
        <v>127435.04</v>
      </c>
      <c r="I29" s="14">
        <v>122598.8</v>
      </c>
      <c r="J29" s="13"/>
      <c r="K29" s="13">
        <v>760349.8</v>
      </c>
      <c r="L29" s="13"/>
      <c r="M29" s="13"/>
      <c r="N29" s="33">
        <f t="shared" si="0"/>
        <v>2353052.3000000003</v>
      </c>
      <c r="P29" s="4"/>
    </row>
    <row r="30" spans="1:16" ht="15" customHeight="1">
      <c r="A30" s="29">
        <f t="shared" si="1"/>
        <v>24</v>
      </c>
      <c r="B30" s="25" t="s">
        <v>31</v>
      </c>
      <c r="C30" s="15" t="s">
        <v>32</v>
      </c>
      <c r="D30" s="13">
        <v>10180.75</v>
      </c>
      <c r="E30" s="13">
        <v>39914.43</v>
      </c>
      <c r="F30" s="14">
        <v>654919.45</v>
      </c>
      <c r="G30" s="14">
        <v>294502.1</v>
      </c>
      <c r="H30" s="14">
        <v>90423.58</v>
      </c>
      <c r="I30" s="14">
        <v>82478.98</v>
      </c>
      <c r="J30" s="13"/>
      <c r="K30" s="13">
        <v>606783.5</v>
      </c>
      <c r="L30" s="13"/>
      <c r="M30" s="13"/>
      <c r="N30" s="33">
        <f t="shared" si="0"/>
        <v>1779202.79</v>
      </c>
      <c r="P30" s="4"/>
    </row>
    <row r="31" spans="1:16" ht="15" customHeight="1">
      <c r="A31" s="29">
        <f t="shared" si="1"/>
        <v>25</v>
      </c>
      <c r="B31" s="25" t="s">
        <v>33</v>
      </c>
      <c r="C31" s="15" t="s">
        <v>34</v>
      </c>
      <c r="D31" s="13">
        <v>34381.87</v>
      </c>
      <c r="E31" s="13">
        <f>52492.02+30782.96</f>
        <v>83274.98</v>
      </c>
      <c r="F31" s="14">
        <v>705359.72</v>
      </c>
      <c r="G31" s="14">
        <v>202519.4</v>
      </c>
      <c r="H31" s="14">
        <v>78495.92</v>
      </c>
      <c r="I31" s="14">
        <v>84208.61</v>
      </c>
      <c r="J31" s="13">
        <v>57738.68</v>
      </c>
      <c r="K31" s="13">
        <v>335664.3</v>
      </c>
      <c r="L31" s="13"/>
      <c r="M31" s="13">
        <v>13068.26</v>
      </c>
      <c r="N31" s="33">
        <f t="shared" si="0"/>
        <v>1594711.74</v>
      </c>
      <c r="P31" s="4"/>
    </row>
    <row r="32" spans="1:16" ht="15" customHeight="1">
      <c r="A32" s="29">
        <f t="shared" si="1"/>
        <v>26</v>
      </c>
      <c r="B32" s="25" t="s">
        <v>33</v>
      </c>
      <c r="C32" s="15" t="s">
        <v>35</v>
      </c>
      <c r="D32" s="13">
        <v>49058.75</v>
      </c>
      <c r="E32" s="13">
        <v>14378.67</v>
      </c>
      <c r="F32" s="14">
        <v>816964.9</v>
      </c>
      <c r="G32" s="14">
        <v>159652.1</v>
      </c>
      <c r="H32" s="14">
        <v>82299.88</v>
      </c>
      <c r="I32" s="14">
        <v>70049.37</v>
      </c>
      <c r="J32" s="13">
        <v>42451.21</v>
      </c>
      <c r="K32" s="13">
        <f>333585.6+129.16</f>
        <v>333714.75999999995</v>
      </c>
      <c r="L32" s="13"/>
      <c r="M32" s="13">
        <v>16239.57</v>
      </c>
      <c r="N32" s="33">
        <f t="shared" si="0"/>
        <v>1584809.21</v>
      </c>
      <c r="P32" s="4"/>
    </row>
    <row r="33" spans="1:16" ht="15" customHeight="1">
      <c r="A33" s="29">
        <f t="shared" si="1"/>
        <v>27</v>
      </c>
      <c r="B33" s="25" t="s">
        <v>33</v>
      </c>
      <c r="C33" s="15">
        <v>30</v>
      </c>
      <c r="D33" s="13">
        <v>166072</v>
      </c>
      <c r="E33" s="13">
        <v>44410</v>
      </c>
      <c r="F33" s="14">
        <v>699795.78</v>
      </c>
      <c r="G33" s="14">
        <v>227293.4</v>
      </c>
      <c r="H33" s="14">
        <v>79886.09</v>
      </c>
      <c r="I33" s="14">
        <v>85474.21</v>
      </c>
      <c r="J33" s="13">
        <v>63284.87</v>
      </c>
      <c r="K33" s="13">
        <v>408332.6</v>
      </c>
      <c r="L33" s="13"/>
      <c r="M33" s="13">
        <v>9602.66</v>
      </c>
      <c r="N33" s="33">
        <f t="shared" si="0"/>
        <v>1784151.61</v>
      </c>
      <c r="P33" s="4"/>
    </row>
    <row r="34" spans="1:16" ht="15" customHeight="1">
      <c r="A34" s="29">
        <f t="shared" si="1"/>
        <v>28</v>
      </c>
      <c r="B34" s="25" t="s">
        <v>33</v>
      </c>
      <c r="C34" s="15">
        <v>32</v>
      </c>
      <c r="D34" s="13">
        <v>119564.4</v>
      </c>
      <c r="E34" s="13">
        <f>545.9+9510.54</f>
        <v>10056.44</v>
      </c>
      <c r="F34" s="14">
        <v>722521.63</v>
      </c>
      <c r="G34" s="14">
        <v>277991.7</v>
      </c>
      <c r="H34" s="14">
        <v>102151.55</v>
      </c>
      <c r="I34" s="14">
        <v>117260.3</v>
      </c>
      <c r="J34" s="13">
        <v>75947.58</v>
      </c>
      <c r="K34" s="13">
        <f>436694.8</f>
        <v>436694.8</v>
      </c>
      <c r="L34" s="13"/>
      <c r="M34" s="13">
        <v>13897.04</v>
      </c>
      <c r="N34" s="33">
        <f t="shared" si="0"/>
        <v>1876085.4400000002</v>
      </c>
      <c r="P34" s="4"/>
    </row>
    <row r="35" spans="1:16" ht="15" customHeight="1">
      <c r="A35" s="29">
        <f t="shared" si="1"/>
        <v>29</v>
      </c>
      <c r="B35" s="25" t="s">
        <v>36</v>
      </c>
      <c r="C35" s="15">
        <v>3</v>
      </c>
      <c r="D35" s="13"/>
      <c r="E35" s="13">
        <v>15198.93</v>
      </c>
      <c r="F35" s="13">
        <v>428479.9</v>
      </c>
      <c r="G35" s="13">
        <v>123254.71</v>
      </c>
      <c r="H35" s="13">
        <v>52136.46</v>
      </c>
      <c r="I35" s="13">
        <v>50598.09</v>
      </c>
      <c r="J35" s="13">
        <v>34408.86</v>
      </c>
      <c r="K35" s="13">
        <v>176593.74</v>
      </c>
      <c r="L35" s="13"/>
      <c r="M35" s="13">
        <v>6771.95</v>
      </c>
      <c r="N35" s="33">
        <f t="shared" si="0"/>
        <v>887442.6399999999</v>
      </c>
      <c r="P35" s="4"/>
    </row>
    <row r="36" spans="1:16" ht="15" customHeight="1">
      <c r="A36" s="29">
        <f t="shared" si="1"/>
        <v>30</v>
      </c>
      <c r="B36" s="25" t="s">
        <v>37</v>
      </c>
      <c r="C36" s="15">
        <v>12</v>
      </c>
      <c r="D36" s="13">
        <v>793775.5</v>
      </c>
      <c r="E36" s="13">
        <f>247942.8+34893.68</f>
        <v>282836.48</v>
      </c>
      <c r="F36" s="13">
        <v>669662.96</v>
      </c>
      <c r="G36" s="13">
        <v>690888</v>
      </c>
      <c r="H36" s="13">
        <v>258801.15</v>
      </c>
      <c r="I36" s="13">
        <v>222379.1</v>
      </c>
      <c r="J36" s="13">
        <v>0</v>
      </c>
      <c r="K36" s="13">
        <f>1460662.07+25404.49</f>
        <v>1486066.56</v>
      </c>
      <c r="L36" s="13"/>
      <c r="M36" s="13"/>
      <c r="N36" s="33">
        <f t="shared" si="0"/>
        <v>4404409.75</v>
      </c>
      <c r="P36" s="4"/>
    </row>
    <row r="37" spans="1:16" ht="15" customHeight="1">
      <c r="A37" s="29">
        <f t="shared" si="1"/>
        <v>31</v>
      </c>
      <c r="B37" s="26" t="s">
        <v>37</v>
      </c>
      <c r="C37" s="15" t="s">
        <v>38</v>
      </c>
      <c r="D37" s="13">
        <v>0</v>
      </c>
      <c r="E37" s="13">
        <f>20991.28-518.56</f>
        <v>20472.719999999998</v>
      </c>
      <c r="F37" s="13">
        <v>798621.11</v>
      </c>
      <c r="G37" s="13">
        <v>375065.87</v>
      </c>
      <c r="H37" s="13">
        <v>136792.1</v>
      </c>
      <c r="I37" s="13">
        <v>131679.3</v>
      </c>
      <c r="J37" s="13"/>
      <c r="K37" s="14">
        <v>627713.2</v>
      </c>
      <c r="L37" s="13"/>
      <c r="M37" s="13"/>
      <c r="N37" s="33">
        <f t="shared" si="0"/>
        <v>2090344.3</v>
      </c>
      <c r="P37" s="4"/>
    </row>
    <row r="38" spans="1:16" ht="15" customHeight="1">
      <c r="A38" s="29">
        <f t="shared" si="1"/>
        <v>32</v>
      </c>
      <c r="B38" s="25" t="s">
        <v>39</v>
      </c>
      <c r="C38" s="15">
        <v>12</v>
      </c>
      <c r="D38" s="13"/>
      <c r="E38" s="13"/>
      <c r="F38" s="13">
        <v>626998.69</v>
      </c>
      <c r="G38" s="13">
        <v>275464</v>
      </c>
      <c r="H38" s="13">
        <v>57595.78</v>
      </c>
      <c r="I38" s="13">
        <v>72247.45</v>
      </c>
      <c r="J38" s="13"/>
      <c r="K38" s="13">
        <v>319115.2</v>
      </c>
      <c r="L38" s="13"/>
      <c r="M38" s="13">
        <v>13347.12</v>
      </c>
      <c r="N38" s="33">
        <f t="shared" si="0"/>
        <v>1364768.24</v>
      </c>
      <c r="P38" s="4"/>
    </row>
    <row r="39" spans="1:16" ht="15" customHeight="1">
      <c r="A39" s="29">
        <f t="shared" si="1"/>
        <v>33</v>
      </c>
      <c r="B39" s="25" t="s">
        <v>39</v>
      </c>
      <c r="C39" s="15">
        <v>14</v>
      </c>
      <c r="D39" s="13"/>
      <c r="E39" s="13">
        <v>55630.44</v>
      </c>
      <c r="F39" s="13">
        <v>603399.75</v>
      </c>
      <c r="G39" s="13">
        <v>271974.4</v>
      </c>
      <c r="H39" s="13">
        <v>94202.79</v>
      </c>
      <c r="I39" s="13">
        <v>76275.94</v>
      </c>
      <c r="J39" s="13"/>
      <c r="K39" s="13">
        <f>316526.8+180</f>
        <v>316706.8</v>
      </c>
      <c r="L39" s="13"/>
      <c r="M39" s="13">
        <v>8176.98</v>
      </c>
      <c r="N39" s="33">
        <f t="shared" si="0"/>
        <v>1426367.1</v>
      </c>
      <c r="P39" s="4"/>
    </row>
    <row r="40" spans="1:16" ht="15" customHeight="1">
      <c r="A40" s="29">
        <f t="shared" si="1"/>
        <v>34</v>
      </c>
      <c r="B40" s="25" t="s">
        <v>39</v>
      </c>
      <c r="C40" s="15">
        <v>16</v>
      </c>
      <c r="D40" s="13">
        <v>43304.32</v>
      </c>
      <c r="E40" s="13">
        <f>11666.48+532.8</f>
        <v>12199.279999999999</v>
      </c>
      <c r="F40" s="13">
        <v>654481.34</v>
      </c>
      <c r="G40" s="13">
        <v>308932.2</v>
      </c>
      <c r="H40" s="13">
        <v>75787.4</v>
      </c>
      <c r="I40" s="13">
        <v>79690.82</v>
      </c>
      <c r="J40" s="13"/>
      <c r="K40" s="14">
        <v>320125.2</v>
      </c>
      <c r="L40" s="13"/>
      <c r="M40" s="13">
        <v>14796.49</v>
      </c>
      <c r="N40" s="33">
        <f t="shared" si="0"/>
        <v>1509317.0499999998</v>
      </c>
      <c r="P40" s="4"/>
    </row>
    <row r="41" spans="1:16" ht="15" customHeight="1">
      <c r="A41" s="29">
        <f t="shared" si="1"/>
        <v>35</v>
      </c>
      <c r="B41" s="25" t="s">
        <v>39</v>
      </c>
      <c r="C41" s="15">
        <v>2</v>
      </c>
      <c r="D41" s="13">
        <v>161832.8</v>
      </c>
      <c r="E41" s="13"/>
      <c r="F41" s="13">
        <v>557536.24</v>
      </c>
      <c r="G41" s="13">
        <v>313362.1</v>
      </c>
      <c r="H41" s="13">
        <v>71621.94</v>
      </c>
      <c r="I41" s="13">
        <v>62245.44</v>
      </c>
      <c r="J41" s="13"/>
      <c r="K41" s="14">
        <v>310875.9</v>
      </c>
      <c r="L41" s="13"/>
      <c r="M41" s="13">
        <v>13100.62</v>
      </c>
      <c r="N41" s="33">
        <f t="shared" si="0"/>
        <v>1490575.04</v>
      </c>
      <c r="P41" s="4"/>
    </row>
    <row r="42" spans="1:16" ht="15" customHeight="1">
      <c r="A42" s="29">
        <f t="shared" si="1"/>
        <v>36</v>
      </c>
      <c r="B42" s="25" t="s">
        <v>39</v>
      </c>
      <c r="C42" s="15">
        <v>4</v>
      </c>
      <c r="D42" s="13">
        <v>20046.69</v>
      </c>
      <c r="E42" s="13">
        <f>55628.34+10151.77</f>
        <v>65780.11</v>
      </c>
      <c r="F42" s="13">
        <v>636570.97</v>
      </c>
      <c r="G42" s="13">
        <v>231280.4</v>
      </c>
      <c r="H42" s="13">
        <v>63354.97</v>
      </c>
      <c r="I42" s="13">
        <v>69459.85</v>
      </c>
      <c r="J42" s="13"/>
      <c r="K42" s="14">
        <v>305979.9</v>
      </c>
      <c r="L42" s="13"/>
      <c r="M42" s="13">
        <v>10666.08</v>
      </c>
      <c r="N42" s="33">
        <f t="shared" si="0"/>
        <v>1403138.9700000002</v>
      </c>
      <c r="P42" s="4"/>
    </row>
    <row r="43" spans="1:16" ht="15" customHeight="1">
      <c r="A43" s="29">
        <f t="shared" si="1"/>
        <v>37</v>
      </c>
      <c r="B43" s="25" t="s">
        <v>39</v>
      </c>
      <c r="C43" s="15">
        <v>6</v>
      </c>
      <c r="D43" s="13">
        <v>19285.92</v>
      </c>
      <c r="E43" s="13">
        <v>12406.08</v>
      </c>
      <c r="F43" s="14">
        <v>637110.89</v>
      </c>
      <c r="G43" s="14">
        <v>265713.6</v>
      </c>
      <c r="H43" s="14">
        <v>74409.23</v>
      </c>
      <c r="I43" s="14">
        <v>73001.41</v>
      </c>
      <c r="J43" s="13"/>
      <c r="K43" s="14">
        <v>297984.3</v>
      </c>
      <c r="L43" s="13"/>
      <c r="M43" s="13">
        <v>11520.32</v>
      </c>
      <c r="N43" s="33">
        <f t="shared" si="0"/>
        <v>1391431.75</v>
      </c>
      <c r="P43" s="4"/>
    </row>
    <row r="44" spans="1:16" ht="15" customHeight="1">
      <c r="A44" s="29">
        <f t="shared" si="1"/>
        <v>38</v>
      </c>
      <c r="B44" s="25" t="s">
        <v>39</v>
      </c>
      <c r="C44" s="15">
        <v>8</v>
      </c>
      <c r="D44" s="13">
        <v>1388.82</v>
      </c>
      <c r="E44" s="13">
        <f>221.77+131.82</f>
        <v>353.59000000000003</v>
      </c>
      <c r="F44" s="13">
        <v>636632.7</v>
      </c>
      <c r="G44" s="13">
        <v>280393.1</v>
      </c>
      <c r="H44" s="13">
        <v>68665.67</v>
      </c>
      <c r="I44" s="13">
        <v>76922.77</v>
      </c>
      <c r="J44" s="13"/>
      <c r="K44" s="14">
        <v>324689</v>
      </c>
      <c r="L44" s="13"/>
      <c r="M44" s="13">
        <v>13521.79</v>
      </c>
      <c r="N44" s="33">
        <f t="shared" si="0"/>
        <v>1402567.44</v>
      </c>
      <c r="P44" s="4"/>
    </row>
    <row r="45" spans="1:16" ht="15" customHeight="1">
      <c r="A45" s="29">
        <f t="shared" si="1"/>
        <v>39</v>
      </c>
      <c r="B45" s="25" t="s">
        <v>40</v>
      </c>
      <c r="C45" s="15">
        <v>10</v>
      </c>
      <c r="D45" s="13"/>
      <c r="E45" s="13">
        <v>8300.36</v>
      </c>
      <c r="F45" s="13">
        <v>372595.02</v>
      </c>
      <c r="G45" s="13"/>
      <c r="H45" s="13">
        <v>60168.2</v>
      </c>
      <c r="I45" s="13">
        <v>42243.68</v>
      </c>
      <c r="J45" s="13"/>
      <c r="K45" s="14">
        <v>253580.6</v>
      </c>
      <c r="L45" s="13"/>
      <c r="M45" s="13">
        <v>5581.51</v>
      </c>
      <c r="N45" s="33">
        <f t="shared" si="0"/>
        <v>742469.37</v>
      </c>
      <c r="P45" s="4"/>
    </row>
    <row r="46" spans="1:16" ht="15" customHeight="1">
      <c r="A46" s="29">
        <f t="shared" si="1"/>
        <v>40</v>
      </c>
      <c r="B46" s="25" t="s">
        <v>40</v>
      </c>
      <c r="C46" s="15">
        <v>20</v>
      </c>
      <c r="D46" s="13"/>
      <c r="E46" s="13"/>
      <c r="F46" s="13">
        <v>313926.01</v>
      </c>
      <c r="G46" s="13"/>
      <c r="H46" s="13">
        <v>31858.4</v>
      </c>
      <c r="I46" s="13">
        <v>33269.41</v>
      </c>
      <c r="J46" s="13"/>
      <c r="K46" s="13">
        <v>255404.7</v>
      </c>
      <c r="L46" s="13"/>
      <c r="M46" s="13">
        <v>6880.68</v>
      </c>
      <c r="N46" s="33">
        <f t="shared" si="0"/>
        <v>641339.2000000001</v>
      </c>
      <c r="P46" s="4"/>
    </row>
    <row r="47" spans="1:16" ht="15" customHeight="1">
      <c r="A47" s="29">
        <f t="shared" si="1"/>
        <v>41</v>
      </c>
      <c r="B47" s="25" t="s">
        <v>40</v>
      </c>
      <c r="C47" s="15">
        <v>24</v>
      </c>
      <c r="D47" s="13"/>
      <c r="E47" s="13"/>
      <c r="F47" s="13">
        <v>379585.27</v>
      </c>
      <c r="G47" s="13"/>
      <c r="H47" s="13">
        <v>67781.64</v>
      </c>
      <c r="I47" s="13">
        <v>38526.69</v>
      </c>
      <c r="J47" s="13"/>
      <c r="K47" s="13">
        <v>223164.47</v>
      </c>
      <c r="L47" s="13"/>
      <c r="M47" s="13">
        <v>4160.47</v>
      </c>
      <c r="N47" s="33">
        <f t="shared" si="0"/>
        <v>713218.54</v>
      </c>
      <c r="P47" s="4"/>
    </row>
    <row r="48" spans="1:16" ht="15" customHeight="1">
      <c r="A48" s="29">
        <f t="shared" si="1"/>
        <v>42</v>
      </c>
      <c r="B48" s="25" t="s">
        <v>40</v>
      </c>
      <c r="C48" s="15" t="s">
        <v>41</v>
      </c>
      <c r="D48" s="13">
        <v>88749.45</v>
      </c>
      <c r="E48" s="13">
        <v>137273.25</v>
      </c>
      <c r="F48" s="13">
        <v>876216.02</v>
      </c>
      <c r="G48" s="13">
        <v>211910.1</v>
      </c>
      <c r="H48" s="13">
        <v>88146.58</v>
      </c>
      <c r="I48" s="13">
        <v>85898.3</v>
      </c>
      <c r="J48" s="13">
        <v>50841.18</v>
      </c>
      <c r="K48" s="13">
        <v>423769.2</v>
      </c>
      <c r="L48" s="13"/>
      <c r="M48" s="13">
        <v>10864.1</v>
      </c>
      <c r="N48" s="33">
        <f t="shared" si="0"/>
        <v>1973668.1800000002</v>
      </c>
      <c r="P48" s="4"/>
    </row>
    <row r="49" spans="1:16" ht="15" customHeight="1">
      <c r="A49" s="29">
        <f t="shared" si="1"/>
        <v>43</v>
      </c>
      <c r="B49" s="25" t="s">
        <v>42</v>
      </c>
      <c r="C49" s="15" t="s">
        <v>43</v>
      </c>
      <c r="D49" s="13"/>
      <c r="E49" s="13">
        <v>0</v>
      </c>
      <c r="F49" s="13">
        <v>420695.75</v>
      </c>
      <c r="G49" s="13">
        <v>94307.75</v>
      </c>
      <c r="H49" s="13">
        <v>35374.55</v>
      </c>
      <c r="I49" s="13">
        <v>35987.95</v>
      </c>
      <c r="J49" s="13">
        <v>25330.39</v>
      </c>
      <c r="K49" s="14">
        <f>202496+7</f>
        <v>202503</v>
      </c>
      <c r="L49" s="13"/>
      <c r="M49" s="13">
        <v>5134.49</v>
      </c>
      <c r="N49" s="33">
        <f t="shared" si="0"/>
        <v>819333.88</v>
      </c>
      <c r="P49" s="4"/>
    </row>
    <row r="50" spans="1:16" ht="21.75" customHeight="1" thickBot="1">
      <c r="A50" s="30"/>
      <c r="B50" s="35" t="s">
        <v>44</v>
      </c>
      <c r="C50" s="22"/>
      <c r="D50" s="23"/>
      <c r="E50" s="23"/>
      <c r="F50" s="23"/>
      <c r="G50" s="23"/>
      <c r="H50" s="23"/>
      <c r="I50" s="23"/>
      <c r="J50" s="23"/>
      <c r="K50" s="23">
        <f>12924.05+29477.24+8710.76+700</f>
        <v>51812.05</v>
      </c>
      <c r="L50" s="23"/>
      <c r="M50" s="23"/>
      <c r="N50" s="34">
        <f t="shared" si="0"/>
        <v>51812.05</v>
      </c>
      <c r="P50" s="4"/>
    </row>
    <row r="51" spans="1:16" ht="21" customHeight="1" thickBot="1">
      <c r="A51" s="31"/>
      <c r="B51" s="27" t="s">
        <v>45</v>
      </c>
      <c r="C51" s="36"/>
      <c r="D51" s="37">
        <f aca="true" t="shared" si="2" ref="D51:N51">SUM(D7:D50)</f>
        <v>3570713.1099999994</v>
      </c>
      <c r="E51" s="37">
        <f t="shared" si="2"/>
        <v>1604828.4400000002</v>
      </c>
      <c r="F51" s="38">
        <f t="shared" si="2"/>
        <v>29021720.659999993</v>
      </c>
      <c r="G51" s="38">
        <f t="shared" si="2"/>
        <v>10520779.35</v>
      </c>
      <c r="H51" s="38">
        <f t="shared" si="2"/>
        <v>3880445.9999999995</v>
      </c>
      <c r="I51" s="38">
        <f t="shared" si="2"/>
        <v>3686817.2299999995</v>
      </c>
      <c r="J51" s="38">
        <f t="shared" si="2"/>
        <v>1108225.7099999997</v>
      </c>
      <c r="K51" s="38">
        <f t="shared" si="2"/>
        <v>19222764.349999998</v>
      </c>
      <c r="L51" s="38">
        <f t="shared" si="2"/>
        <v>0</v>
      </c>
      <c r="M51" s="38">
        <f t="shared" si="2"/>
        <v>448032.1699999999</v>
      </c>
      <c r="N51" s="39">
        <f t="shared" si="2"/>
        <v>73064327.02000001</v>
      </c>
      <c r="O51" s="5"/>
      <c r="P51" s="5"/>
    </row>
    <row r="52" spans="4:16" ht="15" customHeight="1">
      <c r="D52" s="6"/>
      <c r="E52" s="6"/>
      <c r="F52" s="7"/>
      <c r="G52" s="7"/>
      <c r="H52" s="7"/>
      <c r="I52" s="7"/>
      <c r="J52" s="7"/>
      <c r="K52" s="5">
        <f>K51+M51</f>
        <v>19670796.519999996</v>
      </c>
      <c r="L52" s="7"/>
      <c r="M52" s="7"/>
      <c r="N52" s="7"/>
      <c r="P52" s="4"/>
    </row>
    <row r="53" spans="4:13" ht="15" customHeight="1">
      <c r="D53" s="8" t="s">
        <v>46</v>
      </c>
      <c r="E53" s="8"/>
      <c r="M53" s="4">
        <f>D51+E51+K51+M51</f>
        <v>24846338.07</v>
      </c>
    </row>
    <row r="55" spans="6:10" ht="15" customHeight="1">
      <c r="F55" s="9"/>
      <c r="G55" s="9"/>
      <c r="H55" s="9"/>
      <c r="I55" s="9"/>
      <c r="J55" s="3"/>
    </row>
  </sheetData>
  <sheetProtection selectLockedCells="1" selectUnlockedCells="1"/>
  <mergeCells count="9">
    <mergeCell ref="N5:N6"/>
    <mergeCell ref="A2:N2"/>
    <mergeCell ref="F5:J5"/>
    <mergeCell ref="K5:M5"/>
    <mergeCell ref="A5:A6"/>
    <mergeCell ref="B5:B6"/>
    <mergeCell ref="C5:C6"/>
    <mergeCell ref="D5:D6"/>
    <mergeCell ref="E5:E6"/>
  </mergeCells>
  <printOptions/>
  <pageMargins left="0.11811023622047245" right="0.11811023622047245" top="0.15748031496062992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Злобин</cp:lastModifiedBy>
  <cp:lastPrinted>2014-03-28T09:14:35Z</cp:lastPrinted>
  <dcterms:created xsi:type="dcterms:W3CDTF">2014-03-28T09:14:19Z</dcterms:created>
  <dcterms:modified xsi:type="dcterms:W3CDTF">2014-03-28T09:15:06Z</dcterms:modified>
  <cp:category/>
  <cp:version/>
  <cp:contentType/>
  <cp:contentStatus/>
</cp:coreProperties>
</file>